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GRID CODE/3. Grid Code Modifications/GC0166 - Battery Storage/09. CAC - Code Administrator Consultation/1. Code Admin Consultation Responses/Non Confidential/"/>
    </mc:Choice>
  </mc:AlternateContent>
  <xr:revisionPtr revIDLastSave="13" documentId="8_{83ED3B91-CAB4-4F48-BC49-20535E4F6CBB}" xr6:coauthVersionLast="47" xr6:coauthVersionMax="47" xr10:uidLastSave="{16BC7703-AD0C-4E67-9830-1A14A91AD298}"/>
  <bookViews>
    <workbookView xWindow="-3948" yWindow="-17388" windowWidth="30936" windowHeight="16896" xr2:uid="{FA024DCF-777D-4BF5-B164-23C99ECEA61E}"/>
  </bookViews>
  <sheets>
    <sheet name="Data input" sheetId="1" r:id="rId1"/>
    <sheet name="Data analysis" sheetId="2" state="hidden" r:id="rId2"/>
  </sheets>
  <definedNames>
    <definedName name="_xlnm._FilterDatabase" localSheetId="0" hidden="1">'Data input'!$A$6:$L$11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F17" i="2"/>
  <c r="E17" i="2"/>
  <c r="D17" i="2"/>
  <c r="C17" i="2"/>
  <c r="B13" i="2"/>
  <c r="B12" i="2"/>
  <c r="B11" i="2"/>
  <c r="B10" i="2"/>
  <c r="B9" i="2"/>
  <c r="B8" i="2"/>
  <c r="B7" i="2"/>
  <c r="B6" i="2"/>
  <c r="B5" i="2"/>
  <c r="B4" i="2"/>
  <c r="B3" i="2"/>
  <c r="B2" i="2"/>
  <c r="F28" i="2"/>
  <c r="F27" i="2"/>
  <c r="F26" i="2"/>
  <c r="C28" i="2"/>
  <c r="D28" i="2"/>
  <c r="E28" i="2"/>
  <c r="C27" i="2"/>
  <c r="D27" i="2"/>
  <c r="E27" i="2"/>
  <c r="D26" i="2"/>
  <c r="E26" i="2"/>
  <c r="C26" i="2"/>
  <c r="B28" i="2"/>
  <c r="B27" i="2"/>
  <c r="B26" i="2"/>
  <c r="B23" i="2"/>
  <c r="B22" i="2"/>
  <c r="B21" i="2"/>
  <c r="B20" i="2"/>
  <c r="H17" i="2"/>
  <c r="C25" i="2"/>
  <c r="D25" i="2"/>
  <c r="E25" i="2"/>
  <c r="F25" i="2"/>
  <c r="B25" i="2"/>
  <c r="B17" i="2"/>
  <c r="B1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tc={FDB6F96C-A8CE-4986-AA95-56A08631E0F1}</author>
  </authors>
  <commentList>
    <comment ref="A16" authorId="0" shapeId="0" xr:uid="{FDB6F96C-A8CE-4986-AA95-56A08631E0F1}">
      <text>
        <t>[Threaded comment]
Your version of Excel allows you to read this threaded comment; however, any edits to it will get removed if the file is opened in a newer version of Excel. Learn more: https://go.microsoft.com/fwlink/?linkid=870924
Comment:
    You will need to update depending on the AO for the code</t>
      </text>
    </comment>
  </commentList>
</comments>
</file>

<file path=xl/sharedStrings.xml><?xml version="1.0" encoding="utf-8"?>
<sst xmlns="http://schemas.openxmlformats.org/spreadsheetml/2006/main" count="148" uniqueCount="99">
  <si>
    <t>Code Administrator Consultation Responses Summary</t>
  </si>
  <si>
    <t>GC0166:  Introducing new Balancing Mechanism Parameters for Limited Duration Assets</t>
  </si>
  <si>
    <t>Consultation date: 06 May 2025 - 06 June 2025</t>
  </si>
  <si>
    <t>Respondent Details</t>
  </si>
  <si>
    <t>Standard Consultation Questions</t>
  </si>
  <si>
    <t>Themes</t>
  </si>
  <si>
    <t>Response Number</t>
  </si>
  <si>
    <t>Organisation Type</t>
  </si>
  <si>
    <t>Name</t>
  </si>
  <si>
    <t>Organisation</t>
  </si>
  <si>
    <t xml:space="preserve">Q1 - Mark the Objectives which you believe the original solution better facilitates: </t>
  </si>
  <si>
    <t>Q2 - Do you have a preferred proposed solution?</t>
  </si>
  <si>
    <t>Q3 - Do you support the proposed implementation approach?</t>
  </si>
  <si>
    <t xml:space="preserve">Q4 - Do you have any other comments? </t>
  </si>
  <si>
    <t xml:space="preserve">Q6 - Do you have any comments on the impact of the modification on the EBR Objectives? </t>
  </si>
  <si>
    <t>Any Legal Text issues?</t>
  </si>
  <si>
    <t>Key points</t>
  </si>
  <si>
    <t>Supplier</t>
  </si>
  <si>
    <t>Richard Davenport</t>
  </si>
  <si>
    <t>Shell Energy Europe Ltd</t>
  </si>
  <si>
    <t xml:space="preserve">(i), (ii), (iii) </t>
  </si>
  <si>
    <t>Original</t>
  </si>
  <si>
    <t>No</t>
  </si>
  <si>
    <t>Yes</t>
  </si>
  <si>
    <t>MDO and MDB parameters will enhance NESO's ability to manage energy storage assets in the BM more effectively, improving system efficiency and security.</t>
  </si>
  <si>
    <t>Better forecasting of energy storage availability will allow NESO to plan and rely on storage assets, enhancing their competitiveness with conventional assets.</t>
  </si>
  <si>
    <t>A reasonable go-live date should be set to allow sufficient time for necessary system adjustments by all stakeholders.</t>
  </si>
  <si>
    <t>A post-implementation review should be conducted 6 or 12 months after to evaluate and make improvements if required.</t>
  </si>
  <si>
    <t>Generator/Storage</t>
  </si>
  <si>
    <t>Georgina Morris-Rowbottom</t>
  </si>
  <si>
    <t>Zenobe Energy Limited</t>
  </si>
  <si>
    <t>(i), (ii), (iii), (iv), (v)</t>
  </si>
  <si>
    <t>Timely implementation must be the focus now as 12 months is excessive and disadvantage batteries.</t>
  </si>
  <si>
    <t>Addressing the underutilisation of limited duration assets is key</t>
  </si>
  <si>
    <t>Implementation is critical - each day of delay results in higher balancing costs</t>
  </si>
  <si>
    <t>Mark Steger</t>
  </si>
  <si>
    <t>EDF Energy</t>
  </si>
  <si>
    <t>(i), (ii), (III), (iv), (v)</t>
  </si>
  <si>
    <t>Significantly enhances the efficiency, coordination, and economical operation of the system</t>
  </si>
  <si>
    <t>Will improve data accuracy for operational and planning purposes, leading to more efficient use of storage assets.</t>
  </si>
  <si>
    <t>Further amendments may be needed in the future to accommodate hybrid technologies.</t>
  </si>
  <si>
    <t>Request to NESO to publish detailed requirements to support the FSoE model promptly to make necessary modifications.</t>
  </si>
  <si>
    <t>Impacts the EBR Objectives by enhancing market efficiency, contributing to security of supply, and facilitating the integration of renewable energy sources.</t>
  </si>
  <si>
    <t>Storage/Supplier</t>
  </si>
  <si>
    <t>Sandeep Ghuman</t>
  </si>
  <si>
    <t>E.ON UK Plc</t>
  </si>
  <si>
    <t>(iii), (iv)</t>
  </si>
  <si>
    <t>No preference</t>
  </si>
  <si>
    <t>Suppport principle but concerned about unintended consequences regarding competition and efficiency.</t>
  </si>
  <si>
    <t>Advocacy for allowing redeclaration of MDO/MDB within the BM Window with NESO's monitoring to manage complexities across multiple services.</t>
  </si>
  <si>
    <t>Concerns about the inability to redeclare MDO/MDB parameters within the BM window which may interfere with asset optimisation and market liquidity</t>
  </si>
  <si>
    <t>Potential negative mpact of increased obligations on smaller and aggregated assets, potentially limiting market participation and contradicting EBR objections the modification aims to support.</t>
  </si>
  <si>
    <t>Implementation critiqued for its complexity, particularly the FSoE forecast.</t>
  </si>
  <si>
    <t>Generator/Supplier</t>
  </si>
  <si>
    <t>Oliver Butler</t>
  </si>
  <si>
    <t>Centrica</t>
  </si>
  <si>
    <t>(i), (ii), (III)</t>
  </si>
  <si>
    <t>Support the implementation provided NESO confirms OBP readiness, industry-wide testing is conducted, and clear guidance is issued on data submission and parameter interactions.</t>
  </si>
  <si>
    <t>Support the proposals, but concerns about the Future State of Energy (FSoE) model due to its complexity and uncertainty.</t>
  </si>
  <si>
    <t>Need for NESO to improve system capability to handle increased data volumes from MDO/MDB submissions.</t>
  </si>
  <si>
    <t>Clarification required on the interaction between MDO/MDB and MIL/MEL parameters for dispatch decisions.</t>
  </si>
  <si>
    <t>Acknowledge the progress made with this modification, but stress the need for NESO to enhance low-carbon flexibility by improving constraint management, developing locational markets, and boosting forecasting and transparency.</t>
  </si>
  <si>
    <t>Andrew Allan</t>
  </si>
  <si>
    <t>RWE Supply &amp; Trading GmbH</t>
  </si>
  <si>
    <t>(i), (ii)</t>
  </si>
  <si>
    <t>Preferred solution is Original subject to concerns and caveats stated in the response.</t>
  </si>
  <si>
    <t>Improving the proposed change would enhance system efficiency and market competition, benefiting consumers.</t>
  </si>
  <si>
    <t>The current legal text lacks clarity, causing confusion about implementation requirements.</t>
  </si>
  <si>
    <t>Readiness for activation should depend on NESO's comprehensive publication of system and process requirements.</t>
  </si>
  <si>
    <t>There is a lack of clarity regarding the relationship between MEL/MIL and MDO/MDB parameters, leading to potential future confusion.</t>
  </si>
  <si>
    <t>Count of Industry parties</t>
  </si>
  <si>
    <t>Consumer body</t>
  </si>
  <si>
    <t>Demand</t>
  </si>
  <si>
    <t>Distribution Network Operator</t>
  </si>
  <si>
    <t>Generator</t>
  </si>
  <si>
    <t>Industry Body</t>
  </si>
  <si>
    <t>Interconnector</t>
  </si>
  <si>
    <t>Storage</t>
  </si>
  <si>
    <t>System Operator</t>
  </si>
  <si>
    <t>Transmission Owner</t>
  </si>
  <si>
    <t>Virtual Lead Party</t>
  </si>
  <si>
    <t>Other</t>
  </si>
  <si>
    <t>Total</t>
  </si>
  <si>
    <t>Question 1 Objectives</t>
  </si>
  <si>
    <t>None</t>
  </si>
  <si>
    <t>i)</t>
  </si>
  <si>
    <t>ii)</t>
  </si>
  <si>
    <t>iii)</t>
  </si>
  <si>
    <t>iv)</t>
  </si>
  <si>
    <t>v)</t>
  </si>
  <si>
    <t>No response</t>
  </si>
  <si>
    <t>Question 2 Best Option</t>
  </si>
  <si>
    <t>Baseline</t>
  </si>
  <si>
    <t>No Preference</t>
  </si>
  <si>
    <t>Gail Devenny</t>
  </si>
  <si>
    <t>ScottishPower</t>
  </si>
  <si>
    <t xml:space="preserve">We agree with the Proposer’s assessment against Grid Code objectives. </t>
  </si>
  <si>
    <t>(Note: No other comments were made in the response)</t>
  </si>
  <si>
    <t>Q5 - Do you agree with the  the impact on Electricity Balancing Regulation (EBR) Article 18 terms and conditions held within the Code?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</si>
</sst>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  <family val="2"/>
      <scheme val="minor"/>
    </font>
    <font>
      <sz val="22"/>
      <color theme="1"/>
      <name val="Arial"/>
      <family val="2"/>
      <scheme val="minor"/>
    </font>
    <font>
      <sz val="22"/>
      <color theme="1"/>
      <name val="Poppins"/>
    </font>
    <font>
      <b/>
      <sz val="12"/>
      <name val="Poppins"/>
    </font>
    <font>
      <b/>
      <sz val="20"/>
      <color theme="4"/>
      <name val="Poppins"/>
    </font>
    <font>
      <sz val="11"/>
      <color theme="1"/>
      <name val="Poppins"/>
    </font>
    <font>
      <b/>
      <sz val="12"/>
      <color theme="0"/>
      <name val="Poppins"/>
    </font>
    <font>
      <sz val="11"/>
      <color rgb="FF000000"/>
      <name val="Poppins"/>
    </font>
    <font>
      <b/>
      <sz val="22"/>
      <color rgb="FF7A3864"/>
      <name val="Poppins"/>
    </font>
    <font>
      <b/>
      <sz val="12"/>
      <color rgb="FFFFFFFF"/>
      <name val="Poppins"/>
      <family val="2"/>
    </font>
    <font>
      <sz val="10"/>
      <color theme="1"/>
      <name val="Arial"/>
      <family val="2"/>
      <scheme val="minor"/>
    </font>
    <font>
      <sz val="10"/>
      <color theme="1"/>
      <name val="Poppins"/>
    </font>
    <font>
      <sz val="10"/>
      <name val="Poppins"/>
    </font>
    <font>
      <b/>
      <sz val="10"/>
      <color theme="1"/>
      <name val="Poppins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A3864"/>
        <bgColor indexed="64"/>
      </patternFill>
    </fill>
    <fill>
      <patternFill patternType="solid">
        <fgColor rgb="FF7A3864"/>
        <bgColor rgb="FF000000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6" fillId="3" borderId="8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1" fillId="5" borderId="0" xfId="0" applyFont="1" applyFill="1"/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6" fillId="3" borderId="10" xfId="0" applyFont="1" applyFill="1" applyBorder="1" applyAlignment="1">
      <alignment horizontal="left" wrapText="1"/>
    </xf>
    <xf numFmtId="0" fontId="9" fillId="4" borderId="10" xfId="0" applyFont="1" applyFill="1" applyBorder="1" applyAlignment="1">
      <alignment wrapText="1"/>
    </xf>
    <xf numFmtId="0" fontId="6" fillId="3" borderId="10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 vertical="top" wrapText="1"/>
    </xf>
    <xf numFmtId="0" fontId="5" fillId="2" borderId="25" xfId="0" applyFont="1" applyFill="1" applyBorder="1" applyAlignment="1">
      <alignment horizontal="left" vertical="top" wrapText="1"/>
    </xf>
    <xf numFmtId="0" fontId="5" fillId="2" borderId="26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top" wrapText="1"/>
    </xf>
    <xf numFmtId="0" fontId="5" fillId="2" borderId="28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2" borderId="1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0" fontId="5" fillId="2" borderId="29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left" vertical="top" wrapText="1"/>
    </xf>
    <xf numFmtId="0" fontId="5" fillId="2" borderId="31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5" fillId="2" borderId="20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32" xfId="0" applyFont="1" applyFill="1" applyBorder="1" applyAlignment="1">
      <alignment horizontal="left" vertical="top" wrapText="1"/>
    </xf>
    <xf numFmtId="0" fontId="5" fillId="2" borderId="33" xfId="0" applyFont="1" applyFill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vertical="top" wrapText="1"/>
    </xf>
    <xf numFmtId="0" fontId="7" fillId="2" borderId="18" xfId="0" applyFont="1" applyFill="1" applyBorder="1" applyAlignment="1">
      <alignment horizontal="left" vertical="top" wrapText="1"/>
    </xf>
    <xf numFmtId="0" fontId="7" fillId="2" borderId="21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6" xfId="0" applyFont="1" applyFill="1" applyBorder="1" applyAlignment="1">
      <alignment horizontal="left" vertical="top" wrapText="1"/>
    </xf>
    <xf numFmtId="0" fontId="7" fillId="2" borderId="3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DE82"/>
      <color rgb="FF7A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uidance" id="{4D983BBB-7194-4440-8922-C6FFF64B924F}" userId="Guidance" providerId="None"/>
</personList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6" dT="2025-04-25T09:57:35.68" personId="{4D983BBB-7194-4440-8922-C6FFF64B924F}" id="{FDB6F96C-A8CE-4986-AA95-56A08631E0F1}">
    <text>You will need to update depending on the AO for the code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AB6C-877C-4568-A324-F54E9F02C6DE}">
  <dimension ref="A1:Q41"/>
  <sheetViews>
    <sheetView tabSelected="1" topLeftCell="A6" zoomScale="70" zoomScaleNormal="70" workbookViewId="0">
      <selection activeCell="L6" sqref="L6"/>
    </sheetView>
  </sheetViews>
  <sheetFormatPr defaultColWidth="9.125" defaultRowHeight="14.25" x14ac:dyDescent="0.2"/>
  <cols>
    <col min="1" max="1" width="11.125" style="2" customWidth="1"/>
    <col min="2" max="2" width="16.875" style="2" customWidth="1"/>
    <col min="3" max="3" width="17.125" style="2" customWidth="1"/>
    <col min="4" max="4" width="16.125" style="2" customWidth="1"/>
    <col min="5" max="5" width="18" style="2" customWidth="1"/>
    <col min="6" max="6" width="16.625" style="2" customWidth="1"/>
    <col min="7" max="7" width="16" style="2" customWidth="1"/>
    <col min="8" max="8" width="16.5" style="2" customWidth="1"/>
    <col min="9" max="9" width="17.5" style="2" customWidth="1"/>
    <col min="10" max="10" width="15.5" style="2" customWidth="1"/>
    <col min="11" max="11" width="14.375" style="2" customWidth="1"/>
    <col min="12" max="12" width="114.75" style="3" customWidth="1"/>
    <col min="13" max="16384" width="9.125" style="3"/>
  </cols>
  <sheetData>
    <row r="1" spans="1:17" s="1" customFormat="1" ht="42" x14ac:dyDescent="1.1499999999999999">
      <c r="A1" s="12" t="s">
        <v>0</v>
      </c>
      <c r="B1" s="4"/>
      <c r="C1" s="4"/>
      <c r="D1" s="4"/>
      <c r="E1" s="5"/>
      <c r="F1" s="5"/>
      <c r="G1" s="5"/>
      <c r="H1" s="5"/>
      <c r="I1" s="5"/>
      <c r="J1" s="5"/>
      <c r="K1" s="5"/>
      <c r="L1" s="5"/>
    </row>
    <row r="2" spans="1:17" s="1" customFormat="1" ht="42" customHeight="1" x14ac:dyDescent="1.1499999999999999">
      <c r="A2" s="12" t="s">
        <v>1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</row>
    <row r="3" spans="1:17" s="1" customFormat="1" ht="42" x14ac:dyDescent="1.1499999999999999">
      <c r="A3" s="6" t="s">
        <v>2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</row>
    <row r="4" spans="1:17" ht="39.75" x14ac:dyDescent="1.100000000000000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"/>
      <c r="N4" s="2"/>
      <c r="O4" s="2"/>
      <c r="P4" s="2"/>
      <c r="Q4" s="2"/>
    </row>
    <row r="5" spans="1:17" ht="27.6" customHeight="1" x14ac:dyDescent="0.65">
      <c r="A5" s="48" t="s">
        <v>3</v>
      </c>
      <c r="B5" s="49"/>
      <c r="C5" s="50"/>
      <c r="D5" s="13"/>
      <c r="E5" s="48" t="s">
        <v>4</v>
      </c>
      <c r="F5" s="49"/>
      <c r="G5" s="49"/>
      <c r="H5" s="49"/>
      <c r="I5" s="13"/>
      <c r="J5" s="13"/>
      <c r="K5" s="13"/>
      <c r="L5" s="14" t="s">
        <v>5</v>
      </c>
      <c r="M5" s="2"/>
    </row>
    <row r="6" spans="1:17" ht="256.5" thickBot="1" x14ac:dyDescent="0.7">
      <c r="A6" s="23" t="s">
        <v>6</v>
      </c>
      <c r="B6" s="23" t="s">
        <v>7</v>
      </c>
      <c r="C6" s="23" t="s">
        <v>8</v>
      </c>
      <c r="D6" s="23" t="s">
        <v>9</v>
      </c>
      <c r="E6" s="24" t="s">
        <v>10</v>
      </c>
      <c r="F6" s="23" t="s">
        <v>11</v>
      </c>
      <c r="G6" s="23" t="s">
        <v>12</v>
      </c>
      <c r="H6" s="23" t="s">
        <v>13</v>
      </c>
      <c r="I6" s="23" t="s">
        <v>98</v>
      </c>
      <c r="J6" s="23" t="s">
        <v>14</v>
      </c>
      <c r="K6" s="23" t="s">
        <v>15</v>
      </c>
      <c r="L6" s="25" t="s">
        <v>16</v>
      </c>
    </row>
    <row r="7" spans="1:17" ht="15.6" customHeight="1" x14ac:dyDescent="0.2">
      <c r="A7" s="54">
        <v>1</v>
      </c>
      <c r="B7" s="36" t="s">
        <v>17</v>
      </c>
      <c r="C7" s="36" t="s">
        <v>18</v>
      </c>
      <c r="D7" s="36" t="s">
        <v>19</v>
      </c>
      <c r="E7" s="36" t="s">
        <v>20</v>
      </c>
      <c r="F7" s="36" t="s">
        <v>21</v>
      </c>
      <c r="G7" s="51" t="s">
        <v>22</v>
      </c>
      <c r="H7" s="51" t="s">
        <v>23</v>
      </c>
      <c r="I7" s="51" t="s">
        <v>23</v>
      </c>
      <c r="J7" s="51" t="s">
        <v>23</v>
      </c>
      <c r="K7" s="51" t="s">
        <v>22</v>
      </c>
      <c r="L7" s="31" t="s">
        <v>24</v>
      </c>
    </row>
    <row r="8" spans="1:17" ht="38.1" customHeight="1" x14ac:dyDescent="0.2">
      <c r="A8" s="55"/>
      <c r="B8" s="37"/>
      <c r="C8" s="37"/>
      <c r="D8" s="37"/>
      <c r="E8" s="37"/>
      <c r="F8" s="37"/>
      <c r="G8" s="52"/>
      <c r="H8" s="52"/>
      <c r="I8" s="52"/>
      <c r="J8" s="52"/>
      <c r="K8" s="52"/>
      <c r="L8" s="32" t="s">
        <v>25</v>
      </c>
    </row>
    <row r="9" spans="1:17" ht="15.6" customHeight="1" x14ac:dyDescent="0.2">
      <c r="A9" s="55"/>
      <c r="B9" s="37"/>
      <c r="C9" s="37"/>
      <c r="D9" s="37"/>
      <c r="E9" s="37"/>
      <c r="F9" s="37"/>
      <c r="G9" s="52"/>
      <c r="H9" s="52"/>
      <c r="I9" s="52"/>
      <c r="J9" s="52"/>
      <c r="K9" s="52"/>
      <c r="L9" s="32" t="s">
        <v>26</v>
      </c>
    </row>
    <row r="10" spans="1:17" ht="15.6" customHeight="1" x14ac:dyDescent="0.2">
      <c r="A10" s="55"/>
      <c r="B10" s="37"/>
      <c r="C10" s="37"/>
      <c r="D10" s="37"/>
      <c r="E10" s="37"/>
      <c r="F10" s="37"/>
      <c r="G10" s="52"/>
      <c r="H10" s="52"/>
      <c r="I10" s="52"/>
      <c r="J10" s="52"/>
      <c r="K10" s="52"/>
      <c r="L10" s="32" t="s">
        <v>27</v>
      </c>
    </row>
    <row r="11" spans="1:17" ht="15.6" customHeight="1" thickBot="1" x14ac:dyDescent="0.25">
      <c r="A11" s="56"/>
      <c r="B11" s="38"/>
      <c r="C11" s="38"/>
      <c r="D11" s="38"/>
      <c r="E11" s="38"/>
      <c r="F11" s="38"/>
      <c r="G11" s="53"/>
      <c r="H11" s="53"/>
      <c r="I11" s="53"/>
      <c r="J11" s="53"/>
      <c r="K11" s="60"/>
      <c r="L11" s="33"/>
    </row>
    <row r="12" spans="1:17" ht="21.75" x14ac:dyDescent="0.2">
      <c r="A12" s="47">
        <v>2</v>
      </c>
      <c r="B12" s="36" t="s">
        <v>28</v>
      </c>
      <c r="C12" s="36" t="s">
        <v>29</v>
      </c>
      <c r="D12" s="36" t="s">
        <v>30</v>
      </c>
      <c r="E12" s="36" t="s">
        <v>31</v>
      </c>
      <c r="F12" s="36" t="s">
        <v>21</v>
      </c>
      <c r="G12" s="36" t="s">
        <v>22</v>
      </c>
      <c r="H12" s="51" t="s">
        <v>23</v>
      </c>
      <c r="I12" s="51" t="s">
        <v>23</v>
      </c>
      <c r="J12" s="51" t="s">
        <v>22</v>
      </c>
      <c r="K12" s="61" t="s">
        <v>22</v>
      </c>
      <c r="L12" s="34" t="s">
        <v>32</v>
      </c>
    </row>
    <row r="13" spans="1:17" ht="21.75" x14ac:dyDescent="0.2">
      <c r="A13" s="45"/>
      <c r="B13" s="37"/>
      <c r="C13" s="37"/>
      <c r="D13" s="37"/>
      <c r="E13" s="37"/>
      <c r="F13" s="37"/>
      <c r="G13" s="37"/>
      <c r="H13" s="52"/>
      <c r="I13" s="52"/>
      <c r="J13" s="52"/>
      <c r="K13" s="62"/>
      <c r="L13" s="35" t="s">
        <v>33</v>
      </c>
    </row>
    <row r="14" spans="1:17" ht="21.75" x14ac:dyDescent="0.2">
      <c r="A14" s="45"/>
      <c r="B14" s="37"/>
      <c r="C14" s="37"/>
      <c r="D14" s="37"/>
      <c r="E14" s="37"/>
      <c r="F14" s="37"/>
      <c r="G14" s="37"/>
      <c r="H14" s="52"/>
      <c r="I14" s="52"/>
      <c r="J14" s="52"/>
      <c r="K14" s="62"/>
      <c r="L14" s="32" t="s">
        <v>34</v>
      </c>
    </row>
    <row r="15" spans="1:17" ht="21.75" x14ac:dyDescent="0.2">
      <c r="A15" s="45"/>
      <c r="B15" s="37"/>
      <c r="C15" s="37"/>
      <c r="D15" s="37"/>
      <c r="E15" s="37"/>
      <c r="F15" s="37"/>
      <c r="G15" s="37"/>
      <c r="H15" s="52"/>
      <c r="I15" s="52"/>
      <c r="J15" s="52"/>
      <c r="K15" s="52"/>
      <c r="L15" s="26"/>
    </row>
    <row r="16" spans="1:17" ht="22.5" thickBot="1" x14ac:dyDescent="0.25">
      <c r="A16" s="45"/>
      <c r="B16" s="37"/>
      <c r="C16" s="37"/>
      <c r="D16" s="37"/>
      <c r="E16" s="37"/>
      <c r="F16" s="37"/>
      <c r="G16" s="37"/>
      <c r="H16" s="52"/>
      <c r="I16" s="52"/>
      <c r="J16" s="52"/>
      <c r="K16" s="52"/>
      <c r="L16" s="30"/>
    </row>
    <row r="17" spans="1:12" ht="21.75" x14ac:dyDescent="0.2">
      <c r="A17" s="57">
        <v>3</v>
      </c>
      <c r="B17" s="54" t="s">
        <v>28</v>
      </c>
      <c r="C17" s="42" t="s">
        <v>35</v>
      </c>
      <c r="D17" s="39" t="s">
        <v>36</v>
      </c>
      <c r="E17" s="55" t="s">
        <v>37</v>
      </c>
      <c r="F17" s="42" t="s">
        <v>21</v>
      </c>
      <c r="G17" s="36" t="s">
        <v>23</v>
      </c>
      <c r="H17" s="51" t="s">
        <v>23</v>
      </c>
      <c r="I17" s="51" t="s">
        <v>23</v>
      </c>
      <c r="J17" s="51" t="s">
        <v>23</v>
      </c>
      <c r="K17" s="51" t="s">
        <v>22</v>
      </c>
      <c r="L17" s="28" t="s">
        <v>38</v>
      </c>
    </row>
    <row r="18" spans="1:12" ht="21.75" x14ac:dyDescent="0.2">
      <c r="A18" s="58"/>
      <c r="B18" s="55"/>
      <c r="C18" s="43"/>
      <c r="D18" s="40"/>
      <c r="E18" s="55"/>
      <c r="F18" s="43"/>
      <c r="G18" s="37"/>
      <c r="H18" s="52"/>
      <c r="I18" s="52"/>
      <c r="J18" s="52"/>
      <c r="K18" s="52"/>
      <c r="L18" s="29" t="s">
        <v>39</v>
      </c>
    </row>
    <row r="19" spans="1:12" ht="21.75" x14ac:dyDescent="0.2">
      <c r="A19" s="58"/>
      <c r="B19" s="55"/>
      <c r="C19" s="43"/>
      <c r="D19" s="40"/>
      <c r="E19" s="55"/>
      <c r="F19" s="43"/>
      <c r="G19" s="37"/>
      <c r="H19" s="52"/>
      <c r="I19" s="52"/>
      <c r="J19" s="52"/>
      <c r="K19" s="52"/>
      <c r="L19" s="29" t="s">
        <v>40</v>
      </c>
    </row>
    <row r="20" spans="1:12" ht="43.5" x14ac:dyDescent="0.2">
      <c r="A20" s="58"/>
      <c r="B20" s="55"/>
      <c r="C20" s="43"/>
      <c r="D20" s="40"/>
      <c r="E20" s="55"/>
      <c r="F20" s="43"/>
      <c r="G20" s="37"/>
      <c r="H20" s="52"/>
      <c r="I20" s="52"/>
      <c r="J20" s="52"/>
      <c r="K20" s="52"/>
      <c r="L20" s="29" t="s">
        <v>41</v>
      </c>
    </row>
    <row r="21" spans="1:12" ht="44.25" thickBot="1" x14ac:dyDescent="0.25">
      <c r="A21" s="59"/>
      <c r="B21" s="56"/>
      <c r="C21" s="44"/>
      <c r="D21" s="41"/>
      <c r="E21" s="56"/>
      <c r="F21" s="44"/>
      <c r="G21" s="38"/>
      <c r="H21" s="53"/>
      <c r="I21" s="53"/>
      <c r="J21" s="53"/>
      <c r="K21" s="53"/>
      <c r="L21" s="27" t="s">
        <v>42</v>
      </c>
    </row>
    <row r="22" spans="1:12" ht="21.75" x14ac:dyDescent="0.2">
      <c r="A22" s="45">
        <v>4</v>
      </c>
      <c r="B22" s="37" t="s">
        <v>43</v>
      </c>
      <c r="C22" s="37" t="s">
        <v>44</v>
      </c>
      <c r="D22" s="37" t="s">
        <v>45</v>
      </c>
      <c r="E22" s="37" t="s">
        <v>46</v>
      </c>
      <c r="F22" s="37" t="s">
        <v>47</v>
      </c>
      <c r="G22" s="37" t="s">
        <v>22</v>
      </c>
      <c r="H22" s="52" t="s">
        <v>23</v>
      </c>
      <c r="I22" s="52" t="s">
        <v>23</v>
      </c>
      <c r="J22" s="52" t="s">
        <v>23</v>
      </c>
      <c r="K22" s="52" t="s">
        <v>22</v>
      </c>
      <c r="L22" s="26" t="s">
        <v>48</v>
      </c>
    </row>
    <row r="23" spans="1:12" ht="43.5" x14ac:dyDescent="0.2">
      <c r="A23" s="45"/>
      <c r="B23" s="37"/>
      <c r="C23" s="37"/>
      <c r="D23" s="37"/>
      <c r="E23" s="37"/>
      <c r="F23" s="37"/>
      <c r="G23" s="37"/>
      <c r="H23" s="52"/>
      <c r="I23" s="52"/>
      <c r="J23" s="52"/>
      <c r="K23" s="52"/>
      <c r="L23" s="29" t="s">
        <v>49</v>
      </c>
    </row>
    <row r="24" spans="1:12" ht="43.5" x14ac:dyDescent="0.2">
      <c r="A24" s="45"/>
      <c r="B24" s="37"/>
      <c r="C24" s="37"/>
      <c r="D24" s="37"/>
      <c r="E24" s="37"/>
      <c r="F24" s="37"/>
      <c r="G24" s="37"/>
      <c r="H24" s="52"/>
      <c r="I24" s="52"/>
      <c r="J24" s="52"/>
      <c r="K24" s="52"/>
      <c r="L24" s="29" t="s">
        <v>50</v>
      </c>
    </row>
    <row r="25" spans="1:12" ht="43.5" x14ac:dyDescent="0.2">
      <c r="A25" s="45"/>
      <c r="B25" s="37"/>
      <c r="C25" s="37"/>
      <c r="D25" s="37"/>
      <c r="E25" s="37"/>
      <c r="F25" s="37"/>
      <c r="G25" s="37"/>
      <c r="H25" s="52"/>
      <c r="I25" s="52"/>
      <c r="J25" s="52"/>
      <c r="K25" s="52"/>
      <c r="L25" s="29" t="s">
        <v>51</v>
      </c>
    </row>
    <row r="26" spans="1:12" ht="22.5" thickBot="1" x14ac:dyDescent="0.25">
      <c r="A26" s="46"/>
      <c r="B26" s="38"/>
      <c r="C26" s="38"/>
      <c r="D26" s="38"/>
      <c r="E26" s="38"/>
      <c r="F26" s="38"/>
      <c r="G26" s="38"/>
      <c r="H26" s="53"/>
      <c r="I26" s="53"/>
      <c r="J26" s="53"/>
      <c r="K26" s="53"/>
      <c r="L26" s="27" t="s">
        <v>52</v>
      </c>
    </row>
    <row r="27" spans="1:12" ht="43.5" x14ac:dyDescent="0.2">
      <c r="A27" s="47">
        <v>5</v>
      </c>
      <c r="B27" s="36" t="s">
        <v>53</v>
      </c>
      <c r="C27" s="36" t="s">
        <v>54</v>
      </c>
      <c r="D27" s="36" t="s">
        <v>55</v>
      </c>
      <c r="E27" s="36" t="s">
        <v>56</v>
      </c>
      <c r="F27" s="36" t="s">
        <v>21</v>
      </c>
      <c r="G27" s="36" t="s">
        <v>23</v>
      </c>
      <c r="H27" s="51" t="s">
        <v>23</v>
      </c>
      <c r="I27" s="51" t="s">
        <v>23</v>
      </c>
      <c r="J27" s="51" t="s">
        <v>22</v>
      </c>
      <c r="K27" s="51" t="s">
        <v>22</v>
      </c>
      <c r="L27" s="29" t="s">
        <v>57</v>
      </c>
    </row>
    <row r="28" spans="1:12" ht="43.5" x14ac:dyDescent="0.2">
      <c r="A28" s="45"/>
      <c r="B28" s="37"/>
      <c r="C28" s="37"/>
      <c r="D28" s="37"/>
      <c r="E28" s="37"/>
      <c r="F28" s="37"/>
      <c r="G28" s="37"/>
      <c r="H28" s="52"/>
      <c r="I28" s="52"/>
      <c r="J28" s="52"/>
      <c r="K28" s="52"/>
      <c r="L28" s="29" t="s">
        <v>58</v>
      </c>
    </row>
    <row r="29" spans="1:12" ht="21.75" x14ac:dyDescent="0.2">
      <c r="A29" s="45"/>
      <c r="B29" s="37"/>
      <c r="C29" s="37"/>
      <c r="D29" s="37"/>
      <c r="E29" s="37"/>
      <c r="F29" s="37"/>
      <c r="G29" s="37"/>
      <c r="H29" s="52"/>
      <c r="I29" s="52"/>
      <c r="J29" s="52"/>
      <c r="K29" s="52"/>
      <c r="L29" s="29" t="s">
        <v>59</v>
      </c>
    </row>
    <row r="30" spans="1:12" ht="21.75" x14ac:dyDescent="0.2">
      <c r="A30" s="45"/>
      <c r="B30" s="37"/>
      <c r="C30" s="37"/>
      <c r="D30" s="37"/>
      <c r="E30" s="37"/>
      <c r="F30" s="37"/>
      <c r="G30" s="37"/>
      <c r="H30" s="52"/>
      <c r="I30" s="52"/>
      <c r="J30" s="52"/>
      <c r="K30" s="52"/>
      <c r="L30" s="29" t="s">
        <v>60</v>
      </c>
    </row>
    <row r="31" spans="1:12" ht="66" thickBot="1" x14ac:dyDescent="0.25">
      <c r="A31" s="46"/>
      <c r="B31" s="38"/>
      <c r="C31" s="38"/>
      <c r="D31" s="38"/>
      <c r="E31" s="38"/>
      <c r="F31" s="38"/>
      <c r="G31" s="38"/>
      <c r="H31" s="53"/>
      <c r="I31" s="53"/>
      <c r="J31" s="53"/>
      <c r="K31" s="53"/>
      <c r="L31" s="27" t="s">
        <v>61</v>
      </c>
    </row>
    <row r="32" spans="1:12" ht="21.75" x14ac:dyDescent="0.2">
      <c r="A32" s="37">
        <v>6</v>
      </c>
      <c r="B32" s="37" t="s">
        <v>28</v>
      </c>
      <c r="C32" s="37" t="s">
        <v>62</v>
      </c>
      <c r="D32" s="36" t="s">
        <v>63</v>
      </c>
      <c r="E32" s="36" t="s">
        <v>64</v>
      </c>
      <c r="F32" s="36" t="s">
        <v>21</v>
      </c>
      <c r="G32" s="37" t="s">
        <v>22</v>
      </c>
      <c r="H32" s="52" t="s">
        <v>23</v>
      </c>
      <c r="I32" s="51" t="s">
        <v>23</v>
      </c>
      <c r="J32" s="51" t="s">
        <v>22</v>
      </c>
      <c r="K32" s="52" t="s">
        <v>23</v>
      </c>
      <c r="L32" s="9" t="s">
        <v>65</v>
      </c>
    </row>
    <row r="33" spans="1:12" ht="21.75" x14ac:dyDescent="0.2">
      <c r="A33" s="37"/>
      <c r="B33" s="37"/>
      <c r="C33" s="37"/>
      <c r="D33" s="37"/>
      <c r="E33" s="37"/>
      <c r="F33" s="37"/>
      <c r="G33" s="37"/>
      <c r="H33" s="52"/>
      <c r="I33" s="52"/>
      <c r="J33" s="52"/>
      <c r="K33" s="52"/>
      <c r="L33" s="10" t="s">
        <v>66</v>
      </c>
    </row>
    <row r="34" spans="1:12" ht="21.75" x14ac:dyDescent="0.2">
      <c r="A34" s="37"/>
      <c r="B34" s="37"/>
      <c r="C34" s="37"/>
      <c r="D34" s="37"/>
      <c r="E34" s="37"/>
      <c r="F34" s="37"/>
      <c r="G34" s="37"/>
      <c r="H34" s="52"/>
      <c r="I34" s="52"/>
      <c r="J34" s="52"/>
      <c r="K34" s="52"/>
      <c r="L34" s="10" t="s">
        <v>67</v>
      </c>
    </row>
    <row r="35" spans="1:12" ht="21.75" x14ac:dyDescent="0.2">
      <c r="A35" s="37"/>
      <c r="B35" s="37"/>
      <c r="C35" s="37"/>
      <c r="D35" s="37"/>
      <c r="E35" s="37"/>
      <c r="F35" s="37"/>
      <c r="G35" s="37"/>
      <c r="H35" s="52"/>
      <c r="I35" s="52"/>
      <c r="J35" s="52"/>
      <c r="K35" s="52"/>
      <c r="L35" s="10" t="s">
        <v>68</v>
      </c>
    </row>
    <row r="36" spans="1:12" ht="44.25" thickBot="1" x14ac:dyDescent="0.25">
      <c r="A36" s="65"/>
      <c r="B36" s="65"/>
      <c r="C36" s="65"/>
      <c r="D36" s="65"/>
      <c r="E36" s="38"/>
      <c r="F36" s="65"/>
      <c r="G36" s="65"/>
      <c r="H36" s="63"/>
      <c r="I36" s="67"/>
      <c r="J36" s="67"/>
      <c r="K36" s="63"/>
      <c r="L36" s="11" t="s">
        <v>69</v>
      </c>
    </row>
    <row r="37" spans="1:12" ht="21.75" x14ac:dyDescent="0.2">
      <c r="A37" s="37">
        <v>7</v>
      </c>
      <c r="B37" s="37" t="s">
        <v>53</v>
      </c>
      <c r="C37" s="37" t="s">
        <v>94</v>
      </c>
      <c r="D37" s="66" t="s">
        <v>95</v>
      </c>
      <c r="E37" s="36" t="s">
        <v>56</v>
      </c>
      <c r="F37" s="66" t="s">
        <v>21</v>
      </c>
      <c r="G37" s="37" t="s">
        <v>23</v>
      </c>
      <c r="H37" s="64" t="s">
        <v>22</v>
      </c>
      <c r="I37" s="64" t="s">
        <v>23</v>
      </c>
      <c r="J37" s="64" t="s">
        <v>22</v>
      </c>
      <c r="K37" s="64" t="s">
        <v>22</v>
      </c>
      <c r="L37" s="9" t="s">
        <v>96</v>
      </c>
    </row>
    <row r="38" spans="1:12" ht="21.75" x14ac:dyDescent="0.2">
      <c r="A38" s="37"/>
      <c r="B38" s="37"/>
      <c r="C38" s="37"/>
      <c r="D38" s="37"/>
      <c r="E38" s="37"/>
      <c r="F38" s="37"/>
      <c r="G38" s="37"/>
      <c r="H38" s="52"/>
      <c r="I38" s="52"/>
      <c r="J38" s="52"/>
      <c r="K38" s="52"/>
      <c r="L38" s="10" t="s">
        <v>97</v>
      </c>
    </row>
    <row r="39" spans="1:12" ht="21.75" x14ac:dyDescent="0.2">
      <c r="A39" s="37"/>
      <c r="B39" s="37"/>
      <c r="C39" s="37"/>
      <c r="D39" s="37"/>
      <c r="E39" s="37"/>
      <c r="F39" s="37"/>
      <c r="G39" s="37"/>
      <c r="H39" s="52"/>
      <c r="I39" s="52"/>
      <c r="J39" s="52"/>
      <c r="K39" s="52"/>
      <c r="L39" s="10"/>
    </row>
    <row r="40" spans="1:12" ht="21.75" x14ac:dyDescent="0.2">
      <c r="A40" s="37"/>
      <c r="B40" s="37"/>
      <c r="C40" s="37"/>
      <c r="D40" s="37"/>
      <c r="E40" s="37"/>
      <c r="F40" s="37"/>
      <c r="G40" s="37"/>
      <c r="H40" s="52"/>
      <c r="I40" s="52"/>
      <c r="J40" s="52"/>
      <c r="K40" s="52"/>
      <c r="L40" s="10"/>
    </row>
    <row r="41" spans="1:12" ht="22.5" thickBot="1" x14ac:dyDescent="0.25">
      <c r="A41" s="65"/>
      <c r="B41" s="65"/>
      <c r="C41" s="65"/>
      <c r="D41" s="65"/>
      <c r="E41" s="38"/>
      <c r="F41" s="65"/>
      <c r="G41" s="65"/>
      <c r="H41" s="63"/>
      <c r="I41" s="63"/>
      <c r="J41" s="63"/>
      <c r="K41" s="63"/>
      <c r="L41" s="11"/>
    </row>
  </sheetData>
  <mergeCells count="79">
    <mergeCell ref="J37:J41"/>
    <mergeCell ref="D27:D31"/>
    <mergeCell ref="F27:F31"/>
    <mergeCell ref="I27:I31"/>
    <mergeCell ref="J27:J31"/>
    <mergeCell ref="D32:D36"/>
    <mergeCell ref="F32:F36"/>
    <mergeCell ref="I32:I36"/>
    <mergeCell ref="J32:J36"/>
    <mergeCell ref="E27:E31"/>
    <mergeCell ref="G27:G31"/>
    <mergeCell ref="H27:H31"/>
    <mergeCell ref="H32:H36"/>
    <mergeCell ref="K32:K36"/>
    <mergeCell ref="K37:K41"/>
    <mergeCell ref="A32:A36"/>
    <mergeCell ref="B32:B36"/>
    <mergeCell ref="C32:C36"/>
    <mergeCell ref="E32:E36"/>
    <mergeCell ref="G32:G36"/>
    <mergeCell ref="H37:H41"/>
    <mergeCell ref="A37:A41"/>
    <mergeCell ref="B37:B41"/>
    <mergeCell ref="C37:C41"/>
    <mergeCell ref="E37:E41"/>
    <mergeCell ref="G37:G41"/>
    <mergeCell ref="D37:D41"/>
    <mergeCell ref="F37:F41"/>
    <mergeCell ref="I37:I41"/>
    <mergeCell ref="H7:H11"/>
    <mergeCell ref="K7:K11"/>
    <mergeCell ref="K12:K16"/>
    <mergeCell ref="K17:K21"/>
    <mergeCell ref="K22:K26"/>
    <mergeCell ref="J7:J11"/>
    <mergeCell ref="I7:I11"/>
    <mergeCell ref="J12:J16"/>
    <mergeCell ref="I17:I21"/>
    <mergeCell ref="I22:I26"/>
    <mergeCell ref="J17:J21"/>
    <mergeCell ref="J22:J26"/>
    <mergeCell ref="K27:K31"/>
    <mergeCell ref="E12:E16"/>
    <mergeCell ref="G12:G16"/>
    <mergeCell ref="H12:H16"/>
    <mergeCell ref="E22:E26"/>
    <mergeCell ref="G22:G26"/>
    <mergeCell ref="H22:H26"/>
    <mergeCell ref="I12:I16"/>
    <mergeCell ref="F22:F26"/>
    <mergeCell ref="A27:A31"/>
    <mergeCell ref="B27:B31"/>
    <mergeCell ref="C27:C31"/>
    <mergeCell ref="E5:H5"/>
    <mergeCell ref="A5:C5"/>
    <mergeCell ref="H17:H21"/>
    <mergeCell ref="C7:C11"/>
    <mergeCell ref="B7:B11"/>
    <mergeCell ref="A7:A11"/>
    <mergeCell ref="G7:G11"/>
    <mergeCell ref="E7:E11"/>
    <mergeCell ref="A17:A21"/>
    <mergeCell ref="B17:B21"/>
    <mergeCell ref="C17:C21"/>
    <mergeCell ref="E17:E21"/>
    <mergeCell ref="G17:G21"/>
    <mergeCell ref="A22:A26"/>
    <mergeCell ref="B22:B26"/>
    <mergeCell ref="C22:C26"/>
    <mergeCell ref="A12:A16"/>
    <mergeCell ref="B12:B16"/>
    <mergeCell ref="C12:C16"/>
    <mergeCell ref="D7:D11"/>
    <mergeCell ref="D12:D16"/>
    <mergeCell ref="D17:D21"/>
    <mergeCell ref="D22:D26"/>
    <mergeCell ref="F12:F16"/>
    <mergeCell ref="F7:F11"/>
    <mergeCell ref="F17:F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61404-36BC-4D55-A686-422F7749EBB7}">
  <dimension ref="A1:M28"/>
  <sheetViews>
    <sheetView zoomScale="70" zoomScaleNormal="70" workbookViewId="0">
      <selection activeCell="A12" sqref="A12:XFD12"/>
    </sheetView>
  </sheetViews>
  <sheetFormatPr defaultColWidth="9" defaultRowHeight="12.75" x14ac:dyDescent="0.2"/>
  <cols>
    <col min="1" max="1" width="45" style="15" customWidth="1"/>
    <col min="2" max="3" width="9" style="15"/>
    <col min="4" max="4" width="10.375" style="15" customWidth="1"/>
    <col min="5" max="10" width="9" style="15"/>
    <col min="11" max="11" width="11.375" style="15" bestFit="1" customWidth="1"/>
    <col min="12" max="16384" width="9" style="15"/>
  </cols>
  <sheetData>
    <row r="1" spans="1:8" ht="19.5" x14ac:dyDescent="0.55000000000000004">
      <c r="A1" s="18" t="s">
        <v>70</v>
      </c>
      <c r="B1" s="16"/>
      <c r="C1" s="16"/>
      <c r="D1" s="16"/>
      <c r="E1" s="16"/>
      <c r="F1" s="16"/>
      <c r="G1" s="16"/>
      <c r="H1" s="16"/>
    </row>
    <row r="2" spans="1:8" ht="19.5" x14ac:dyDescent="0.55000000000000004">
      <c r="A2" s="17" t="s">
        <v>71</v>
      </c>
      <c r="B2" s="16">
        <f>COUNTIF('Data input'!B7:B1000,"*Consumer Body*")</f>
        <v>0</v>
      </c>
      <c r="C2" s="16"/>
      <c r="D2" s="16"/>
      <c r="E2" s="16"/>
      <c r="F2" s="16"/>
      <c r="G2" s="16"/>
      <c r="H2" s="16"/>
    </row>
    <row r="3" spans="1:8" ht="19.5" x14ac:dyDescent="0.55000000000000004">
      <c r="A3" s="17" t="s">
        <v>72</v>
      </c>
      <c r="B3" s="16">
        <f>COUNTIF('Data input'!B7:B1000,"*Demand*")</f>
        <v>0</v>
      </c>
      <c r="C3" s="16"/>
      <c r="D3" s="16"/>
      <c r="E3" s="16"/>
      <c r="F3" s="16"/>
      <c r="G3" s="16"/>
      <c r="H3" s="16"/>
    </row>
    <row r="4" spans="1:8" ht="19.5" x14ac:dyDescent="0.55000000000000004">
      <c r="A4" s="17" t="s">
        <v>73</v>
      </c>
      <c r="B4" s="16">
        <f>COUNTIF('Data input'!B7:B1001,"*Distribution network operator*")</f>
        <v>0</v>
      </c>
      <c r="C4" s="16"/>
      <c r="D4" s="16"/>
      <c r="E4" s="16"/>
      <c r="F4" s="16"/>
      <c r="G4" s="16"/>
      <c r="H4" s="16"/>
    </row>
    <row r="5" spans="1:8" ht="19.5" x14ac:dyDescent="0.55000000000000004">
      <c r="A5" s="17" t="s">
        <v>74</v>
      </c>
      <c r="B5" s="16">
        <f>COUNTIF('Data input'!B7:B1002,"*Generator*")</f>
        <v>5</v>
      </c>
      <c r="C5" s="16"/>
      <c r="D5" s="16"/>
      <c r="E5" s="16"/>
      <c r="F5" s="16"/>
      <c r="G5" s="16"/>
      <c r="H5" s="16"/>
    </row>
    <row r="6" spans="1:8" ht="19.5" x14ac:dyDescent="0.55000000000000004">
      <c r="A6" s="17" t="s">
        <v>75</v>
      </c>
      <c r="B6" s="16">
        <f>COUNTIF('Data input'!B7:B1000,"*Industry Body*")</f>
        <v>0</v>
      </c>
      <c r="C6" s="16"/>
      <c r="D6" s="16"/>
      <c r="E6" s="16"/>
      <c r="F6" s="16"/>
      <c r="G6" s="16"/>
      <c r="H6" s="16"/>
    </row>
    <row r="7" spans="1:8" ht="19.5" x14ac:dyDescent="0.55000000000000004">
      <c r="A7" s="17" t="s">
        <v>76</v>
      </c>
      <c r="B7" s="16">
        <f>COUNTIF('Data input'!B7:B1000,"*Interconnector*")</f>
        <v>0</v>
      </c>
      <c r="C7" s="16"/>
      <c r="D7" s="16"/>
      <c r="E7" s="16"/>
      <c r="F7" s="16"/>
      <c r="G7" s="16"/>
      <c r="H7" s="16"/>
    </row>
    <row r="8" spans="1:8" ht="19.5" x14ac:dyDescent="0.55000000000000004">
      <c r="A8" s="17" t="s">
        <v>77</v>
      </c>
      <c r="B8" s="16">
        <f>COUNTIF('Data input'!B7:B1000,"*storage*")</f>
        <v>4</v>
      </c>
      <c r="C8" s="16"/>
      <c r="D8" s="16"/>
      <c r="E8" s="16"/>
      <c r="F8" s="16"/>
      <c r="G8" s="16"/>
      <c r="H8" s="16"/>
    </row>
    <row r="9" spans="1:8" ht="19.5" x14ac:dyDescent="0.55000000000000004">
      <c r="A9" s="17" t="s">
        <v>17</v>
      </c>
      <c r="B9" s="16">
        <f>COUNTIF('Data input'!B7:B1000,"*Supplier*")</f>
        <v>4</v>
      </c>
      <c r="C9" s="16"/>
      <c r="D9" s="16"/>
      <c r="E9" s="16"/>
      <c r="F9" s="16"/>
      <c r="G9" s="16"/>
      <c r="H9" s="16"/>
    </row>
    <row r="10" spans="1:8" ht="19.5" x14ac:dyDescent="0.55000000000000004">
      <c r="A10" s="17" t="s">
        <v>78</v>
      </c>
      <c r="B10" s="16">
        <f>COUNTIF('Data input'!B7:B1000,"*System Operator*")</f>
        <v>0</v>
      </c>
      <c r="C10" s="16"/>
      <c r="D10" s="16"/>
      <c r="E10" s="16"/>
      <c r="F10" s="16"/>
      <c r="G10" s="16"/>
      <c r="H10" s="16"/>
    </row>
    <row r="11" spans="1:8" ht="19.5" x14ac:dyDescent="0.55000000000000004">
      <c r="A11" s="17" t="s">
        <v>79</v>
      </c>
      <c r="B11" s="16">
        <f>COUNTIF('Data input'!B7:B1000,"*Transmission Owner*")</f>
        <v>0</v>
      </c>
      <c r="C11" s="16"/>
      <c r="D11" s="16"/>
      <c r="E11" s="16"/>
      <c r="F11" s="16"/>
      <c r="G11" s="16"/>
      <c r="H11" s="16"/>
    </row>
    <row r="12" spans="1:8" ht="19.5" x14ac:dyDescent="0.55000000000000004">
      <c r="A12" s="17" t="s">
        <v>80</v>
      </c>
      <c r="B12" s="16">
        <f>COUNTIF('Data input'!B7:B1000,"*Virtual Lead Party*")</f>
        <v>0</v>
      </c>
      <c r="C12" s="16"/>
      <c r="D12" s="16"/>
      <c r="E12" s="16"/>
      <c r="F12" s="16"/>
      <c r="G12" s="16"/>
      <c r="H12" s="16"/>
    </row>
    <row r="13" spans="1:8" ht="19.5" x14ac:dyDescent="0.55000000000000004">
      <c r="A13" s="17" t="s">
        <v>81</v>
      </c>
      <c r="B13" s="16">
        <f>COUNTIF('Data input'!B7:B1000,"*Other*")</f>
        <v>0</v>
      </c>
      <c r="C13" s="16"/>
      <c r="D13" s="16"/>
      <c r="E13" s="16"/>
      <c r="F13" s="16"/>
      <c r="G13" s="16"/>
      <c r="H13" s="16"/>
    </row>
    <row r="14" spans="1:8" ht="19.5" x14ac:dyDescent="0.55000000000000004">
      <c r="A14" s="17" t="s">
        <v>82</v>
      </c>
      <c r="B14" s="18">
        <f>SUM(B2:B13)</f>
        <v>13</v>
      </c>
      <c r="C14" s="16"/>
      <c r="D14" s="16"/>
      <c r="E14" s="16"/>
      <c r="F14" s="16"/>
      <c r="G14" s="16"/>
      <c r="H14" s="16"/>
    </row>
    <row r="15" spans="1:8" ht="19.5" x14ac:dyDescent="0.55000000000000004">
      <c r="A15" s="16"/>
      <c r="B15" s="16"/>
      <c r="C15" s="16"/>
      <c r="D15" s="16"/>
      <c r="E15" s="16"/>
      <c r="F15" s="16"/>
      <c r="G15" s="16"/>
      <c r="H15" s="16"/>
    </row>
    <row r="16" spans="1:8" ht="19.5" x14ac:dyDescent="0.55000000000000004">
      <c r="A16" s="18" t="s">
        <v>83</v>
      </c>
      <c r="B16" s="16" t="s">
        <v>84</v>
      </c>
      <c r="C16" s="19" t="s">
        <v>85</v>
      </c>
      <c r="D16" s="19" t="s">
        <v>86</v>
      </c>
      <c r="E16" s="19" t="s">
        <v>87</v>
      </c>
      <c r="F16" s="19" t="s">
        <v>88</v>
      </c>
      <c r="G16" s="19" t="s">
        <v>89</v>
      </c>
      <c r="H16" s="19" t="s">
        <v>90</v>
      </c>
    </row>
    <row r="17" spans="1:13" ht="19.5" x14ac:dyDescent="0.55000000000000004">
      <c r="A17" s="18" t="s">
        <v>21</v>
      </c>
      <c r="B17" s="16">
        <f>COUNTIF('Data input'!E:E,"None")</f>
        <v>0</v>
      </c>
      <c r="C17" s="16">
        <f>COUNTIF('Data input'!E7:E1000,"*(i)*")</f>
        <v>6</v>
      </c>
      <c r="D17" s="16">
        <f>COUNTIF('Data input'!E7:E1000,"*(ii)*")</f>
        <v>6</v>
      </c>
      <c r="E17" s="16">
        <f>COUNTIF('Data input'!E7:E1000,"*(iii)*")</f>
        <v>6</v>
      </c>
      <c r="F17" s="16">
        <f>COUNTIF('Data input'!E7:E1000,"*(iv)*")</f>
        <v>3</v>
      </c>
      <c r="G17" s="16">
        <f>COUNTIF('Data input'!E7:E1000,"*(v)*")</f>
        <v>2</v>
      </c>
      <c r="H17" s="16">
        <f>COUNTIF('Data input'!E7:E1000,"*No response*")</f>
        <v>0</v>
      </c>
    </row>
    <row r="18" spans="1:13" ht="19.5" x14ac:dyDescent="0.55000000000000004">
      <c r="A18" s="16"/>
      <c r="B18" s="16"/>
      <c r="C18" s="16"/>
      <c r="D18" s="16"/>
      <c r="E18" s="16"/>
      <c r="F18" s="16"/>
      <c r="G18" s="16"/>
      <c r="H18" s="16"/>
    </row>
    <row r="19" spans="1:13" ht="19.5" x14ac:dyDescent="0.55000000000000004">
      <c r="A19" s="18" t="s">
        <v>91</v>
      </c>
      <c r="B19" s="16"/>
      <c r="C19" s="16"/>
      <c r="D19" s="16"/>
      <c r="E19" s="16"/>
      <c r="F19" s="16"/>
      <c r="G19" s="16"/>
      <c r="H19" s="16"/>
    </row>
    <row r="20" spans="1:13" ht="19.5" x14ac:dyDescent="0.55000000000000004">
      <c r="A20" s="16" t="s">
        <v>21</v>
      </c>
      <c r="B20" s="16">
        <f>COUNTIF('Data input'!F7:F1000,"*Original*")</f>
        <v>6</v>
      </c>
      <c r="C20" s="16"/>
      <c r="D20" s="16"/>
      <c r="E20" s="16"/>
      <c r="F20" s="16"/>
      <c r="G20" s="16"/>
      <c r="H20" s="16"/>
    </row>
    <row r="21" spans="1:13" ht="19.5" x14ac:dyDescent="0.55000000000000004">
      <c r="A21" s="16" t="s">
        <v>92</v>
      </c>
      <c r="B21" s="16">
        <f>COUNTIF('Data input'!F7:F1000,"*Baseline*")</f>
        <v>0</v>
      </c>
      <c r="C21" s="16"/>
      <c r="D21" s="16"/>
      <c r="E21" s="16"/>
      <c r="F21" s="16"/>
      <c r="G21" s="16"/>
      <c r="H21" s="16"/>
    </row>
    <row r="22" spans="1:13" ht="19.5" x14ac:dyDescent="0.55000000000000004">
      <c r="A22" s="16" t="s">
        <v>93</v>
      </c>
      <c r="B22" s="16">
        <f>COUNTIF('Data input'!F7:F1000,"*No Preference*")</f>
        <v>1</v>
      </c>
      <c r="C22" s="16"/>
      <c r="D22" s="16"/>
      <c r="E22" s="16"/>
      <c r="F22" s="16"/>
      <c r="G22" s="16"/>
      <c r="H22" s="16"/>
    </row>
    <row r="23" spans="1:13" ht="19.5" x14ac:dyDescent="0.55000000000000004">
      <c r="A23" s="16" t="s">
        <v>90</v>
      </c>
      <c r="B23" s="16">
        <f>COUNTIF('Data input'!F7:F1000,"*No response*")</f>
        <v>0</v>
      </c>
      <c r="C23" s="16"/>
      <c r="D23" s="16"/>
      <c r="E23" s="16"/>
      <c r="F23" s="16"/>
      <c r="G23" s="16"/>
      <c r="H23" s="16"/>
    </row>
    <row r="24" spans="1:13" ht="19.5" x14ac:dyDescent="0.55000000000000004">
      <c r="A24" s="16"/>
      <c r="B24" s="16"/>
      <c r="C24" s="16"/>
      <c r="D24" s="16"/>
      <c r="E24" s="16"/>
      <c r="F24" s="16"/>
      <c r="G24" s="16"/>
      <c r="H24" s="16"/>
    </row>
    <row r="25" spans="1:13" ht="292.5" x14ac:dyDescent="0.55000000000000004">
      <c r="A25" s="16"/>
      <c r="B25" s="22" t="str">
        <f>'Data input'!G6</f>
        <v>Q3 - Do you support the proposed implementation approach?</v>
      </c>
      <c r="C25" s="22" t="str">
        <f>'Data input'!H6</f>
        <v xml:space="preserve">Q4 - Do you have any other comments? </v>
      </c>
      <c r="D25" s="22" t="str">
        <f>'Data input'!I6</f>
        <v>Q5 - Do you agree with the  the impact on Electricity Balancing Regulation (EBR) Article 18 terms and conditions held within the Code?</v>
      </c>
      <c r="E25" s="22" t="str">
        <f>'Data input'!J6</f>
        <v xml:space="preserve">Q6 - Do you have any comments on the impact of the modification on the EBR Objectives? </v>
      </c>
      <c r="F25" s="22" t="str">
        <f>'Data input'!K6</f>
        <v>Any Legal Text issues?</v>
      </c>
      <c r="G25" s="20"/>
      <c r="H25" s="20"/>
      <c r="I25" s="21"/>
      <c r="J25" s="21"/>
      <c r="K25" s="21"/>
      <c r="L25" s="21"/>
      <c r="M25" s="21"/>
    </row>
    <row r="26" spans="1:13" ht="19.5" x14ac:dyDescent="0.55000000000000004">
      <c r="A26" s="16" t="s">
        <v>23</v>
      </c>
      <c r="B26" s="16">
        <f>COUNTIF('Data input'!G7:G1000,"*Yes*")</f>
        <v>3</v>
      </c>
      <c r="C26" s="16">
        <f>COUNTIF('Data input'!H7:H1000,"*Yes*")</f>
        <v>6</v>
      </c>
      <c r="D26" s="16">
        <f>COUNTIF('Data input'!I7:I1000,"*Yes*")</f>
        <v>7</v>
      </c>
      <c r="E26" s="16">
        <f>COUNTIF('Data input'!J7:J1000,"*Yes*")</f>
        <v>3</v>
      </c>
      <c r="F26" s="16">
        <f>COUNTIF('Data input'!K7:K1000,"*Yes*")</f>
        <v>1</v>
      </c>
      <c r="G26" s="16"/>
      <c r="H26" s="16"/>
    </row>
    <row r="27" spans="1:13" ht="19.5" x14ac:dyDescent="0.55000000000000004">
      <c r="A27" s="16" t="s">
        <v>22</v>
      </c>
      <c r="B27" s="16">
        <f>COUNTIF('Data input'!G7:G1000,"*No*")</f>
        <v>4</v>
      </c>
      <c r="C27" s="16">
        <f>COUNTIF('Data input'!H7:H1000,"*No*")</f>
        <v>1</v>
      </c>
      <c r="D27" s="16">
        <f>COUNTIF('Data input'!I7:I1000,"*No*")</f>
        <v>0</v>
      </c>
      <c r="E27" s="16">
        <f>COUNTIF('Data input'!J7:J1000,"*No*")</f>
        <v>4</v>
      </c>
      <c r="F27" s="16">
        <f>COUNTIF('Data input'!K7:K1000,"*No*")</f>
        <v>6</v>
      </c>
      <c r="G27" s="16"/>
      <c r="H27" s="16"/>
    </row>
    <row r="28" spans="1:13" ht="19.5" x14ac:dyDescent="0.55000000000000004">
      <c r="A28" s="16" t="s">
        <v>90</v>
      </c>
      <c r="B28" s="16">
        <f>COUNTIF('Data input'!G7:G1000,"*No response*")</f>
        <v>0</v>
      </c>
      <c r="C28" s="16">
        <f>COUNTIF('Data input'!H7:H1000,"*No response*")</f>
        <v>0</v>
      </c>
      <c r="D28" s="16">
        <f>COUNTIF('Data input'!I7:I1000,"*No response*")</f>
        <v>0</v>
      </c>
      <c r="E28" s="16">
        <f>COUNTIF('Data input'!J7:J1000,"*No response*")</f>
        <v>0</v>
      </c>
      <c r="F28" s="16">
        <f>COUNTIF('Data input'!K7:K1000,"*No response*")</f>
        <v>0</v>
      </c>
      <c r="G28" s="16"/>
      <c r="H28" s="16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dec74c4c-1639-4502-8f90-b4ce03410d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EE84DE-860B-4E5A-B5C0-357DBC4F12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80D99C-E508-4800-8B44-07D6248561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c74c4c-1639-4502-8f90-b4ce03410dfb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905282-9325-4147-80B1-3F05DF044DFB}">
  <ds:schemaRefs>
    <ds:schemaRef ds:uri="http://purl.org/dc/elements/1.1/"/>
    <ds:schemaRef ds:uri="97b6fe81-1556-4112-94ca-31043ca39b71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cadce026-d35b-4a62-a2ee-1436bb44fb55"/>
    <ds:schemaRef ds:uri="http://schemas.microsoft.com/office/2006/documentManagement/types"/>
    <ds:schemaRef ds:uri="dec74c4c-1639-4502-8f90-b4ce03410dfb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input</vt:lpstr>
      <vt:lpstr>Data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 (ESO), Nisar</dc:creator>
  <cp:keywords/>
  <dc:description/>
  <cp:lastModifiedBy>Guidance</cp:lastModifiedBy>
  <cp:revision/>
  <dcterms:created xsi:type="dcterms:W3CDTF">2020-06-03T09:19:55Z</dcterms:created>
  <dcterms:modified xsi:type="dcterms:W3CDTF">2025-06-18T14:28:27Z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0x010100D6D827E7FA3BF940826F8BFC00472608</vt:lpwstr>
  </property>
  <property fmtid="{D5CDD505-2E9C-101B-9397-08002B2CF9AE}" pid="3" name="MediaServiceImageTags">
    <vt:lpwstr/>
  </property>
</Properties>
</file>